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shikawasv1\共有\07建設水道課\11管理係\管理係(奥山)\決算・決算統計\H27決算・決算統計\決算統計\経営比較分析表\"/>
    </mc:Choice>
  </mc:AlternateContent>
  <workbookProtection workbookPassword="8649" lockStructure="1"/>
  <bookViews>
    <workbookView xWindow="0" yWindow="0" windowWidth="24000" windowHeight="9210"/>
  </bookViews>
  <sheets>
    <sheet name="法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Y10" i="4" s="1"/>
  <c r="U6" i="5"/>
  <c r="AQ10" i="4" s="1"/>
  <c r="T6" i="5"/>
  <c r="S6" i="5"/>
  <c r="R6" i="5"/>
  <c r="AQ8" i="4" s="1"/>
  <c r="Q6" i="5"/>
  <c r="AI8" i="4" s="1"/>
  <c r="P6" i="5"/>
  <c r="O6" i="5"/>
  <c r="N6" i="5"/>
  <c r="J10" i="4" s="1"/>
  <c r="M6" i="5"/>
  <c r="L6" i="5"/>
  <c r="K6" i="5"/>
  <c r="J6" i="5"/>
  <c r="I6" i="5"/>
  <c r="B8" i="4" s="1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I10" i="4"/>
  <c r="Z10" i="4"/>
  <c r="R10" i="4"/>
  <c r="B10" i="4"/>
  <c r="AY8" i="4"/>
  <c r="Z8" i="4"/>
  <c r="R8" i="4"/>
  <c r="J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<sst xmlns="http://schemas.openxmlformats.org/spreadsheetml/2006/main" count="217" uniqueCount="107">
  <si>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</si>
  <si>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</si>
  <si>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</si>
  <si>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</si>
  <si>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</si>
  <si>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</si>
  <si>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</si>
  <si>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</si>
  <si>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</si>
  <si>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</si>
  <si>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</si>
  <si>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</si>
  <si>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</si>
  <si>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</si>
  <si>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</si>
  <si>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</si>
  <si>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</si>
  <si>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</si>
  <si>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</si>
  <si>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</si>
  <si>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</si>
  <si>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</si>
  <si>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</si>
  <si>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</si>
  <si>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</si>
  <si>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「経常損益」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</si>
  <si>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</si>
  <si>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</si>
  <si>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</si>
  <si>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</si>
  <si>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</si>
  <si>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</si>
  <si>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</si>
  <si>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</si>
  <si>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</si>
  <si>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</si>
  <si>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</si>
  <si>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</si>
  <si>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</si>
  <si>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平成23年度から平成25年度における各指標の類似団体平均値は、当時の事業数を基に算出していますが、管路経年化率及び管路更新率については、平成26年度の事業数を基に類似団体平均値を算出しています。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phoneticPr fontId="4"/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</si>
  <si>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</si>
  <si>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</si>
  <si>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</si>
  <si>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</si>
  <si>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</si>
  <si>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</si>
  <si>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</si>
  <si>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</si>
  <si>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</si>
  <si>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</si>
  <si>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</si>
  <si>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</si>
  <si>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</si>
  <si>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</si>
  <si>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</si>
  <si>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</si>
  <si>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</si>
  <si>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</si>
  <si>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</si>
  <si>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</si>
  <si>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</si>
  <si>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</si>
  <si>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</si>
  <si>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</si>
  <si>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</si>
  <si>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</si>
  <si>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</si>
  <si>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</si>
  <si>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</si>
  <si>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</si>
  <si>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</si>
  <si>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</si>
  <si>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</si>
  <si>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</si>
  <si>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</si>
  <si>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</si>
  <si>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</si>
  <si>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</si>
  <si>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</si>
  <si>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</si>
  <si>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</si>
  <si>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</si>
  <si>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</si>
  <si>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</si>
  <si>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</si>
  <si>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</si>
  <si>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</si>
  <si>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</si>
  <si>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</si>
  <si>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</si>
  <si>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</si>
  <si>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</si>
  <si>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</si>
  <si>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西川町</t>
  </si>
  <si>
    <t>法適用</t>
  </si>
  <si>
    <t>水道事業</t>
  </si>
  <si>
    <t>末端給水事業</t>
  </si>
  <si>
    <t>A8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</si>
  <si>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</si>
  <si>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</si>
  <si>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</si>
  <si>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</si>
  <si>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</si>
  <si>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</si>
  <si>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単年度収支は黒字であるものの、少子高齢化による人口減や企業の節水等により、年々給水収益が減少している。
　「企業債残高対給水収益比率」が類似団体と比較して高く、設備の更新を企業債に依存しているため、その償還が多額になっており経営を圧迫している。
　給水原価が類似団体と比較して、年々高くなっており、維持管理費の削減等経営改善が必要である。
　また、水道設備の老朽化による漏水の件数が年々増加傾向にあり、有収率が減少している要因となっている。</t>
    <rPh sb="4" eb="6">
      <t>シュウシ</t>
    </rPh>
    <rPh sb="55" eb="57">
      <t>キギョウ</t>
    </rPh>
    <rPh sb="57" eb="58">
      <t>サイ</t>
    </rPh>
    <rPh sb="58" eb="60">
      <t>ザンダカ</t>
    </rPh>
    <rPh sb="60" eb="61">
      <t>タイ</t>
    </rPh>
    <rPh sb="61" eb="63">
      <t>キュウスイ</t>
    </rPh>
    <rPh sb="63" eb="65">
      <t>シュウエキ</t>
    </rPh>
    <rPh sb="65" eb="67">
      <t>ヒリツ</t>
    </rPh>
    <rPh sb="69" eb="71">
      <t>ルイジ</t>
    </rPh>
    <rPh sb="71" eb="73">
      <t>ダンタイ</t>
    </rPh>
    <rPh sb="74" eb="76">
      <t>ヒカク</t>
    </rPh>
    <rPh sb="78" eb="79">
      <t>タカ</t>
    </rPh>
    <rPh sb="81" eb="83">
      <t>セツビ</t>
    </rPh>
    <rPh sb="84" eb="86">
      <t>コウシン</t>
    </rPh>
    <rPh sb="87" eb="89">
      <t>キギョウ</t>
    </rPh>
    <rPh sb="89" eb="90">
      <t>サイ</t>
    </rPh>
    <rPh sb="91" eb="93">
      <t>イゾン</t>
    </rPh>
    <rPh sb="102" eb="104">
      <t>ショウカン</t>
    </rPh>
    <rPh sb="105" eb="107">
      <t>タガク</t>
    </rPh>
    <rPh sb="113" eb="115">
      <t>ケイエイ</t>
    </rPh>
    <rPh sb="116" eb="118">
      <t>アッパク</t>
    </rPh>
    <phoneticPr fontId="4"/>
  </si>
  <si>
    <t>　平成２９年度に簡易水道との統合を予定しているため、料金の改定を視野に入れながら、更なる費用削減や設備投資のための財源確保等、財政計画や投資計画を見直し、早急に経営改善を図っていく必要がある。</t>
    <rPh sb="1" eb="3">
      <t>ヘイセイ</t>
    </rPh>
    <rPh sb="5" eb="7">
      <t>ネンド</t>
    </rPh>
    <rPh sb="8" eb="10">
      <t>カンイ</t>
    </rPh>
    <rPh sb="10" eb="12">
      <t>スイドウ</t>
    </rPh>
    <rPh sb="14" eb="16">
      <t>トウゴウ</t>
    </rPh>
    <rPh sb="17" eb="19">
      <t>ヨテイ</t>
    </rPh>
    <phoneticPr fontId="4"/>
  </si>
  <si>
    <t>　法定耐用年数を超えた管路の割合が上昇し、漏水の原因になっている。類似団体と比較して、その割合は小さいが、計画的な管路更新の必要性が高い。早急な検討が必要となっている。</t>
    <rPh sb="48" eb="49">
      <t>チイ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</si>
</sst>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2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 formatCode="#,##0.00;&quot;△&quot;#,##0.00;&quot;-&quot;">
                  <c:v>0.73</c:v>
                </c:pt>
                <c:pt idx="1">
                  <c:v>0</c:v>
                </c:pt>
                <c:pt idx="2" formatCode="#,##0.00;&quot;△&quot;#,##0.00;&quot;-&quot;">
                  <c:v>0.08</c:v>
                </c:pt>
                <c:pt idx="3">
                  <c:v>0</c:v>
                </c:pt>
                <c:pt idx="4" formatCode="#,##0.00;&quot;△&quot;#,##0.00;&quot;-&quot;">
                  <c:v>0.16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24520"/>
        <c:axId val="1245256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0.82</c:v>
                </c:pt>
                <c:pt idx="1">
                  <c:v>0.66</c:v>
                </c:pt>
                <c:pt idx="2">
                  <c:v>0.64</c:v>
                </c:pt>
                <c:pt idx="3">
                  <c:v>0.56000000000000005</c:v>
                </c:pt>
                <c:pt idx="4">
                  <c:v>0.65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24520"/>
        <c:axId val="124525696"/>
      </c:lineChart>
      <c:dateAx>
        <c:axId val="124524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4525696"/>
        <c:crosses val="autoZero"/>
        <c:auto val="1"/>
        <c:lblOffset val="100"/>
        <c:baseTimeUnit val="years"/>
      </c:dateAx>
      <c:valAx>
        <c:axId val="1245256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4524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108.68</c:v>
                </c:pt>
                <c:pt idx="1">
                  <c:v>107.88</c:v>
                </c:pt>
                <c:pt idx="2">
                  <c:v>106.61</c:v>
                </c:pt>
                <c:pt idx="3">
                  <c:v>104.7</c:v>
                </c:pt>
                <c:pt idx="4">
                  <c:v>101.45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23344"/>
        <c:axId val="1245237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104.82</c:v>
                </c:pt>
                <c:pt idx="1">
                  <c:v>104.95</c:v>
                </c:pt>
                <c:pt idx="2">
                  <c:v>105.53</c:v>
                </c:pt>
                <c:pt idx="3">
                  <c:v>107.2</c:v>
                </c:pt>
                <c:pt idx="4">
                  <c:v>106.62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23344"/>
        <c:axId val="124523736"/>
      </c:lineChart>
      <c:dateAx>
        <c:axId val="124523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4523736"/>
        <c:crosses val="autoZero"/>
        <c:auto val="1"/>
        <c:lblOffset val="100"/>
        <c:baseTimeUnit val="years"/>
      </c:dateAx>
      <c:valAx>
        <c:axId val="1245237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4523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データ!$DG$6:$DK$6</c:f>
              <c:numCache>
                <c:formatCode>#,##0.00;"△"#,##0.00;"-"</c:formatCode>
                <c:ptCount val="5"/>
                <c:pt idx="0">
                  <c:v>36.65</c:v>
                </c:pt>
                <c:pt idx="1">
                  <c:v>29.32</c:v>
                </c:pt>
                <c:pt idx="2">
                  <c:v>30.64</c:v>
                </c:pt>
                <c:pt idx="3">
                  <c:v>39.200000000000003</c:v>
                </c:pt>
                <c:pt idx="4">
                  <c:v>41.02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26480"/>
        <c:axId val="416733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#,##0.00;"△"#,##0.00;"-"</c:formatCode>
                <c:ptCount val="5"/>
                <c:pt idx="0">
                  <c:v>34.24</c:v>
                </c:pt>
                <c:pt idx="1">
                  <c:v>35.18</c:v>
                </c:pt>
                <c:pt idx="2">
                  <c:v>36.43</c:v>
                </c:pt>
                <c:pt idx="3">
                  <c:v>46.12</c:v>
                </c:pt>
                <c:pt idx="4">
                  <c:v>47.44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26480"/>
        <c:axId val="416733584"/>
      </c:lineChart>
      <c:dateAx>
        <c:axId val="1245264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6733584"/>
        <c:crosses val="autoZero"/>
        <c:auto val="1"/>
        <c:lblOffset val="100"/>
        <c:baseTimeUnit val="years"/>
      </c:dateAx>
      <c:valAx>
        <c:axId val="416733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45264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データ!$DR$6:$DV$6</c:f>
              <c:numCache>
                <c:formatCode>#,##0.00;"△"#,##0.00;"-"</c:formatCode>
                <c:ptCount val="5"/>
                <c:pt idx="0">
                  <c:v>9.58</c:v>
                </c:pt>
                <c:pt idx="1">
                  <c:v>9.76</c:v>
                </c:pt>
                <c:pt idx="2">
                  <c:v>9.68</c:v>
                </c:pt>
                <c:pt idx="3">
                  <c:v>9.69</c:v>
                </c:pt>
                <c:pt idx="4">
                  <c:v>9.26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730088"/>
        <c:axId val="416730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#,##0.00;"△"#,##0.00;"-"</c:formatCode>
                <c:ptCount val="5"/>
                <c:pt idx="0">
                  <c:v>6.81</c:v>
                </c:pt>
                <c:pt idx="1">
                  <c:v>8.41</c:v>
                </c:pt>
                <c:pt idx="2">
                  <c:v>8.7200000000000006</c:v>
                </c:pt>
                <c:pt idx="3">
                  <c:v>9.86</c:v>
                </c:pt>
                <c:pt idx="4">
                  <c:v>11.16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6730088"/>
        <c:axId val="416730872"/>
      </c:lineChart>
      <c:dateAx>
        <c:axId val="416730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6730872"/>
        <c:crosses val="autoZero"/>
        <c:auto val="1"/>
        <c:lblOffset val="100"/>
        <c:baseTimeUnit val="years"/>
      </c:dateAx>
      <c:valAx>
        <c:axId val="416730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67300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1362840"/>
        <c:axId val="331626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#,##0.00;"△"#,##0.00;"-"</c:formatCode>
                <c:ptCount val="5"/>
                <c:pt idx="0">
                  <c:v>26.83</c:v>
                </c:pt>
                <c:pt idx="1">
                  <c:v>26.81</c:v>
                </c:pt>
                <c:pt idx="2">
                  <c:v>28.31</c:v>
                </c:pt>
                <c:pt idx="3">
                  <c:v>13.46</c:v>
                </c:pt>
                <c:pt idx="4">
                  <c:v>12.59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362840"/>
        <c:axId val="331626632"/>
      </c:lineChart>
      <c:dateAx>
        <c:axId val="3813628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1626632"/>
        <c:crosses val="autoZero"/>
        <c:auto val="1"/>
        <c:lblOffset val="100"/>
        <c:baseTimeUnit val="years"/>
      </c:dateAx>
      <c:valAx>
        <c:axId val="3316266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13628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データ!$AS$6:$AW$6</c:f>
              <c:numCache>
                <c:formatCode>#,##0.00;"△"#,##0.00;"-"</c:formatCode>
                <c:ptCount val="5"/>
                <c:pt idx="0">
                  <c:v>187.84</c:v>
                </c:pt>
                <c:pt idx="1">
                  <c:v>194.18</c:v>
                </c:pt>
                <c:pt idx="2">
                  <c:v>2171.96</c:v>
                </c:pt>
                <c:pt idx="3">
                  <c:v>425.39</c:v>
                </c:pt>
                <c:pt idx="4">
                  <c:v>370.39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331592"/>
        <c:axId val="425328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#,##0.00;"△"#,##0.00;"-"</c:formatCode>
                <c:ptCount val="5"/>
                <c:pt idx="0">
                  <c:v>1197.1099999999999</c:v>
                </c:pt>
                <c:pt idx="1">
                  <c:v>1002.64</c:v>
                </c:pt>
                <c:pt idx="2">
                  <c:v>1164.51</c:v>
                </c:pt>
                <c:pt idx="3">
                  <c:v>434.72</c:v>
                </c:pt>
                <c:pt idx="4">
                  <c:v>416.14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31592"/>
        <c:axId val="425328456"/>
      </c:lineChart>
      <c:dateAx>
        <c:axId val="425331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5328456"/>
        <c:crosses val="autoZero"/>
        <c:auto val="1"/>
        <c:lblOffset val="100"/>
        <c:baseTimeUnit val="years"/>
      </c:dateAx>
      <c:valAx>
        <c:axId val="4253284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5331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532.04999999999995</c:v>
                </c:pt>
                <c:pt idx="1">
                  <c:v>575.74</c:v>
                </c:pt>
                <c:pt idx="2">
                  <c:v>565.96</c:v>
                </c:pt>
                <c:pt idx="3">
                  <c:v>536.77</c:v>
                </c:pt>
                <c:pt idx="4">
                  <c:v>543.27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327280"/>
        <c:axId val="425331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532.29999999999995</c:v>
                </c:pt>
                <c:pt idx="1">
                  <c:v>520.29999999999995</c:v>
                </c:pt>
                <c:pt idx="2">
                  <c:v>498.27</c:v>
                </c:pt>
                <c:pt idx="3">
                  <c:v>495.76</c:v>
                </c:pt>
                <c:pt idx="4">
                  <c:v>487.22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27280"/>
        <c:axId val="425331984"/>
      </c:lineChart>
      <c:dateAx>
        <c:axId val="425327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5331984"/>
        <c:crosses val="autoZero"/>
        <c:auto val="1"/>
        <c:lblOffset val="100"/>
        <c:baseTimeUnit val="years"/>
      </c:dateAx>
      <c:valAx>
        <c:axId val="4253319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5327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105.58</c:v>
                </c:pt>
                <c:pt idx="1">
                  <c:v>105.06</c:v>
                </c:pt>
                <c:pt idx="2">
                  <c:v>104.1</c:v>
                </c:pt>
                <c:pt idx="3">
                  <c:v>102.16</c:v>
                </c:pt>
                <c:pt idx="4">
                  <c:v>99.08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331200"/>
        <c:axId val="425324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90.17</c:v>
                </c:pt>
                <c:pt idx="1">
                  <c:v>90.69</c:v>
                </c:pt>
                <c:pt idx="2">
                  <c:v>90.64</c:v>
                </c:pt>
                <c:pt idx="3">
                  <c:v>93.66</c:v>
                </c:pt>
                <c:pt idx="4">
                  <c:v>92.76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31200"/>
        <c:axId val="425324536"/>
      </c:lineChart>
      <c:dateAx>
        <c:axId val="4253312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5324536"/>
        <c:crosses val="autoZero"/>
        <c:auto val="1"/>
        <c:lblOffset val="100"/>
        <c:baseTimeUnit val="years"/>
      </c:dateAx>
      <c:valAx>
        <c:axId val="425324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53312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198.94</c:v>
                </c:pt>
                <c:pt idx="1">
                  <c:v>200.31</c:v>
                </c:pt>
                <c:pt idx="2">
                  <c:v>202.95</c:v>
                </c:pt>
                <c:pt idx="3">
                  <c:v>208.98</c:v>
                </c:pt>
                <c:pt idx="4">
                  <c:v>212.8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330808"/>
        <c:axId val="42532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210.28</c:v>
                </c:pt>
                <c:pt idx="1">
                  <c:v>211.08</c:v>
                </c:pt>
                <c:pt idx="2">
                  <c:v>213.52</c:v>
                </c:pt>
                <c:pt idx="3">
                  <c:v>208.21</c:v>
                </c:pt>
                <c:pt idx="4">
                  <c:v>208.67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30808"/>
        <c:axId val="425325712"/>
      </c:lineChart>
      <c:dateAx>
        <c:axId val="4253308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5325712"/>
        <c:crosses val="autoZero"/>
        <c:auto val="1"/>
        <c:lblOffset val="100"/>
        <c:baseTimeUnit val="years"/>
      </c:dateAx>
      <c:valAx>
        <c:axId val="42532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53308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74.61</c:v>
                </c:pt>
                <c:pt idx="1">
                  <c:v>74.319999999999993</c:v>
                </c:pt>
                <c:pt idx="2">
                  <c:v>73.989999999999995</c:v>
                </c:pt>
                <c:pt idx="3">
                  <c:v>84.27</c:v>
                </c:pt>
                <c:pt idx="4">
                  <c:v>85.3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325320"/>
        <c:axId val="425326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50.49</c:v>
                </c:pt>
                <c:pt idx="1">
                  <c:v>49.69</c:v>
                </c:pt>
                <c:pt idx="2">
                  <c:v>49.77</c:v>
                </c:pt>
                <c:pt idx="3">
                  <c:v>49.22</c:v>
                </c:pt>
                <c:pt idx="4">
                  <c:v>49.08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325320"/>
        <c:axId val="425326104"/>
      </c:lineChart>
      <c:dateAx>
        <c:axId val="425325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5326104"/>
        <c:crosses val="autoZero"/>
        <c:auto val="1"/>
        <c:lblOffset val="100"/>
        <c:baseTimeUnit val="years"/>
      </c:dateAx>
      <c:valAx>
        <c:axId val="425326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5325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72.349999999999994</c:v>
                </c:pt>
                <c:pt idx="1">
                  <c:v>73.08</c:v>
                </c:pt>
                <c:pt idx="2">
                  <c:v>71.06</c:v>
                </c:pt>
                <c:pt idx="3">
                  <c:v>68.819999999999993</c:v>
                </c:pt>
                <c:pt idx="4">
                  <c:v>66.459999999999994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418128"/>
        <c:axId val="424418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78.7</c:v>
                </c:pt>
                <c:pt idx="1">
                  <c:v>80.010000000000005</c:v>
                </c:pt>
                <c:pt idx="2">
                  <c:v>79.98</c:v>
                </c:pt>
                <c:pt idx="3">
                  <c:v>79.48</c:v>
                </c:pt>
                <c:pt idx="4">
                  <c:v>79.3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418128"/>
        <c:axId val="424418520"/>
      </c:lineChart>
      <c:dateAx>
        <c:axId val="4244181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4418520"/>
        <c:crosses val="autoZero"/>
        <c:auto val="1"/>
        <c:lblOffset val="100"/>
        <c:baseTimeUnit val="years"/>
      </c:dateAx>
      <c:valAx>
        <c:axId val="424418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44181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F4277BC-30E4-4266-91D5-68C1F0E82A3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【113.56】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990BA7D-5383-4D16-B738-2ACC3DDDEC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66A214-28B9-4A84-9BCA-9296A62046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【262.74】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74AD17-A8AA-4A7D-877C-84A3EFA23F0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【276.38】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CC22578-84EF-4AF0-A669-91BFA51E54A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【89.95】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46DF1C0-86AA-4484-B256-AD295D1C35A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【59.76】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3797F-8967-4D45-88BC-7E016710946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【163.72】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617DBF7-5CBA-41A3-9146-B0CD9746B61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【104.99】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645B2BB-AEB8-413B-AF84-0D917C8F8E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【47.18】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502B9EF-0D34-4E94-A43C-AC932C6E755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【13.18】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E6593F-6AF7-48F0-B495-69F2A3E5655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Y40" zoomScaleNormal="100" workbookViewId="0">
      <selection activeCell="BL47" sqref="BL47:BZ63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</row>
    <row r="3" spans="1:78" ht="9.75" customHeight="1">
      <c r="A3" s="2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</row>
    <row r="4" spans="1:78" ht="9.75" customHeight="1">
      <c r="A4" s="2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2" t="str">
        <f>データ!H6</f>
        <v>山形県　西川町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3" t="s">
        <v>1</v>
      </c>
      <c r="C7" s="44"/>
      <c r="D7" s="44"/>
      <c r="E7" s="44"/>
      <c r="F7" s="44"/>
      <c r="G7" s="44"/>
      <c r="H7" s="44"/>
      <c r="I7" s="45"/>
      <c r="J7" s="43" t="s">
        <v>2</v>
      </c>
      <c r="K7" s="44"/>
      <c r="L7" s="44"/>
      <c r="M7" s="44"/>
      <c r="N7" s="44"/>
      <c r="O7" s="44"/>
      <c r="P7" s="44"/>
      <c r="Q7" s="45"/>
      <c r="R7" s="43" t="s">
        <v>3</v>
      </c>
      <c r="S7" s="44"/>
      <c r="T7" s="44"/>
      <c r="U7" s="44"/>
      <c r="V7" s="44"/>
      <c r="W7" s="44"/>
      <c r="X7" s="44"/>
      <c r="Y7" s="45"/>
      <c r="Z7" s="43" t="s">
        <v>4</v>
      </c>
      <c r="AA7" s="44"/>
      <c r="AB7" s="44"/>
      <c r="AC7" s="44"/>
      <c r="AD7" s="44"/>
      <c r="AE7" s="44"/>
      <c r="AF7" s="44"/>
      <c r="AG7" s="45"/>
      <c r="AH7" s="3"/>
      <c r="AI7" s="43" t="s">
        <v>5</v>
      </c>
      <c r="AJ7" s="44"/>
      <c r="AK7" s="44"/>
      <c r="AL7" s="44"/>
      <c r="AM7" s="44"/>
      <c r="AN7" s="44"/>
      <c r="AO7" s="44"/>
      <c r="AP7" s="45"/>
      <c r="AQ7" s="46" t="s">
        <v>6</v>
      </c>
      <c r="AR7" s="46"/>
      <c r="AS7" s="46"/>
      <c r="AT7" s="46"/>
      <c r="AU7" s="46"/>
      <c r="AV7" s="46"/>
      <c r="AW7" s="46"/>
      <c r="AX7" s="46"/>
      <c r="AY7" s="46" t="s">
        <v>7</v>
      </c>
      <c r="AZ7" s="46"/>
      <c r="BA7" s="46"/>
      <c r="BB7" s="46"/>
      <c r="BC7" s="46"/>
      <c r="BD7" s="46"/>
      <c r="BE7" s="46"/>
      <c r="BF7" s="46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2" t="str">
        <f>データ!I6</f>
        <v>法適用</v>
      </c>
      <c r="C8" s="53"/>
      <c r="D8" s="53"/>
      <c r="E8" s="53"/>
      <c r="F8" s="53"/>
      <c r="G8" s="53"/>
      <c r="H8" s="53"/>
      <c r="I8" s="54"/>
      <c r="J8" s="52" t="str">
        <f>データ!J6</f>
        <v>水道事業</v>
      </c>
      <c r="K8" s="53"/>
      <c r="L8" s="53"/>
      <c r="M8" s="53"/>
      <c r="N8" s="53"/>
      <c r="O8" s="53"/>
      <c r="P8" s="53"/>
      <c r="Q8" s="54"/>
      <c r="R8" s="52" t="str">
        <f>データ!K6</f>
        <v>末端給水事業</v>
      </c>
      <c r="S8" s="53"/>
      <c r="T8" s="53"/>
      <c r="U8" s="53"/>
      <c r="V8" s="53"/>
      <c r="W8" s="53"/>
      <c r="X8" s="53"/>
      <c r="Y8" s="54"/>
      <c r="Z8" s="52" t="str">
        <f>データ!L6</f>
        <v>A8</v>
      </c>
      <c r="AA8" s="53"/>
      <c r="AB8" s="53"/>
      <c r="AC8" s="53"/>
      <c r="AD8" s="53"/>
      <c r="AE8" s="53"/>
      <c r="AF8" s="53"/>
      <c r="AG8" s="54"/>
      <c r="AH8" s="3"/>
      <c r="AI8" s="55">
        <f>データ!Q6</f>
        <v>5831</v>
      </c>
      <c r="AJ8" s="56"/>
      <c r="AK8" s="56"/>
      <c r="AL8" s="56"/>
      <c r="AM8" s="56"/>
      <c r="AN8" s="56"/>
      <c r="AO8" s="56"/>
      <c r="AP8" s="57"/>
      <c r="AQ8" s="47">
        <f>データ!R6</f>
        <v>393.19</v>
      </c>
      <c r="AR8" s="47"/>
      <c r="AS8" s="47"/>
      <c r="AT8" s="47"/>
      <c r="AU8" s="47"/>
      <c r="AV8" s="47"/>
      <c r="AW8" s="47"/>
      <c r="AX8" s="47"/>
      <c r="AY8" s="47">
        <f>データ!S6</f>
        <v>14.83</v>
      </c>
      <c r="AZ8" s="47"/>
      <c r="BA8" s="47"/>
      <c r="BB8" s="47"/>
      <c r="BC8" s="47"/>
      <c r="BD8" s="47"/>
      <c r="BE8" s="47"/>
      <c r="BF8" s="47"/>
      <c r="BG8" s="3"/>
      <c r="BH8" s="3"/>
      <c r="BI8" s="3"/>
      <c r="BJ8" s="3"/>
      <c r="BK8" s="3"/>
      <c r="BL8" s="48" t="s">
        <v>9</v>
      </c>
      <c r="BM8" s="49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6" t="s">
        <v>11</v>
      </c>
      <c r="C9" s="46"/>
      <c r="D9" s="46"/>
      <c r="E9" s="46"/>
      <c r="F9" s="46"/>
      <c r="G9" s="46"/>
      <c r="H9" s="46"/>
      <c r="I9" s="46"/>
      <c r="J9" s="46" t="s">
        <v>12</v>
      </c>
      <c r="K9" s="46"/>
      <c r="L9" s="46"/>
      <c r="M9" s="46"/>
      <c r="N9" s="46"/>
      <c r="O9" s="46"/>
      <c r="P9" s="46"/>
      <c r="Q9" s="46"/>
      <c r="R9" s="46" t="s">
        <v>13</v>
      </c>
      <c r="S9" s="46"/>
      <c r="T9" s="46"/>
      <c r="U9" s="46"/>
      <c r="V9" s="46"/>
      <c r="W9" s="46"/>
      <c r="X9" s="46"/>
      <c r="Y9" s="46"/>
      <c r="Z9" s="46" t="s">
        <v>14</v>
      </c>
      <c r="AA9" s="46"/>
      <c r="AB9" s="46"/>
      <c r="AC9" s="46"/>
      <c r="AD9" s="46"/>
      <c r="AE9" s="46"/>
      <c r="AF9" s="46"/>
      <c r="AG9" s="46"/>
      <c r="AH9" s="3"/>
      <c r="AI9" s="46" t="s">
        <v>15</v>
      </c>
      <c r="AJ9" s="46"/>
      <c r="AK9" s="46"/>
      <c r="AL9" s="46"/>
      <c r="AM9" s="46"/>
      <c r="AN9" s="46"/>
      <c r="AO9" s="46"/>
      <c r="AP9" s="46"/>
      <c r="AQ9" s="46" t="s">
        <v>16</v>
      </c>
      <c r="AR9" s="46"/>
      <c r="AS9" s="46"/>
      <c r="AT9" s="46"/>
      <c r="AU9" s="46"/>
      <c r="AV9" s="46"/>
      <c r="AW9" s="46"/>
      <c r="AX9" s="46"/>
      <c r="AY9" s="46" t="s">
        <v>17</v>
      </c>
      <c r="AZ9" s="46"/>
      <c r="BA9" s="46"/>
      <c r="BB9" s="46"/>
      <c r="BC9" s="46"/>
      <c r="BD9" s="46"/>
      <c r="BE9" s="46"/>
      <c r="BF9" s="46"/>
      <c r="BG9" s="3"/>
      <c r="BH9" s="3"/>
      <c r="BI9" s="3"/>
      <c r="BJ9" s="3"/>
      <c r="BK9" s="3"/>
      <c r="BL9" s="50" t="s">
        <v>18</v>
      </c>
      <c r="BM9" s="51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7" t="str">
        <f>データ!M6</f>
        <v>-</v>
      </c>
      <c r="C10" s="47"/>
      <c r="D10" s="47"/>
      <c r="E10" s="47"/>
      <c r="F10" s="47"/>
      <c r="G10" s="47"/>
      <c r="H10" s="47"/>
      <c r="I10" s="47"/>
      <c r="J10" s="47">
        <f>データ!N6</f>
        <v>68.099999999999994</v>
      </c>
      <c r="K10" s="47"/>
      <c r="L10" s="47"/>
      <c r="M10" s="47"/>
      <c r="N10" s="47"/>
      <c r="O10" s="47"/>
      <c r="P10" s="47"/>
      <c r="Q10" s="47"/>
      <c r="R10" s="47">
        <f>データ!O6</f>
        <v>87.12</v>
      </c>
      <c r="S10" s="47"/>
      <c r="T10" s="47"/>
      <c r="U10" s="47"/>
      <c r="V10" s="47"/>
      <c r="W10" s="47"/>
      <c r="X10" s="47"/>
      <c r="Y10" s="47"/>
      <c r="Z10" s="78">
        <f>データ!P6</f>
        <v>4190</v>
      </c>
      <c r="AA10" s="78"/>
      <c r="AB10" s="78"/>
      <c r="AC10" s="78"/>
      <c r="AD10" s="78"/>
      <c r="AE10" s="78"/>
      <c r="AF10" s="78"/>
      <c r="AG10" s="78"/>
      <c r="AH10" s="2"/>
      <c r="AI10" s="78">
        <f>データ!T6</f>
        <v>5040</v>
      </c>
      <c r="AJ10" s="78"/>
      <c r="AK10" s="78"/>
      <c r="AL10" s="78"/>
      <c r="AM10" s="78"/>
      <c r="AN10" s="78"/>
      <c r="AO10" s="78"/>
      <c r="AP10" s="78"/>
      <c r="AQ10" s="47">
        <f>データ!U6</f>
        <v>8.4</v>
      </c>
      <c r="AR10" s="47"/>
      <c r="AS10" s="47"/>
      <c r="AT10" s="47"/>
      <c r="AU10" s="47"/>
      <c r="AV10" s="47"/>
      <c r="AW10" s="47"/>
      <c r="AX10" s="47"/>
      <c r="AY10" s="47">
        <f>データ!V6</f>
        <v>600</v>
      </c>
      <c r="AZ10" s="47"/>
      <c r="BA10" s="47"/>
      <c r="BB10" s="47"/>
      <c r="BC10" s="47"/>
      <c r="BD10" s="47"/>
      <c r="BE10" s="47"/>
      <c r="BF10" s="47"/>
      <c r="BG10" s="2"/>
      <c r="BH10" s="2"/>
      <c r="BI10" s="2"/>
      <c r="BJ10" s="2"/>
      <c r="BK10" s="2"/>
      <c r="BL10" s="62" t="s">
        <v>20</v>
      </c>
      <c r="BM10" s="63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4" t="s">
        <v>22</v>
      </c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</row>
    <row r="14" spans="1:78" ht="13.5" customHeight="1">
      <c r="A14" s="2"/>
      <c r="B14" s="66" t="s">
        <v>23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8"/>
      <c r="BK14" s="2"/>
      <c r="BL14" s="72" t="s">
        <v>24</v>
      </c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4"/>
    </row>
    <row r="15" spans="1:78" ht="13.5" customHeight="1">
      <c r="A15" s="2"/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1"/>
      <c r="BK15" s="2"/>
      <c r="BL15" s="75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7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8" t="s">
        <v>104</v>
      </c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60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8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60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8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60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8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60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8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60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8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60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8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60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8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60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8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60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8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60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8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60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8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60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8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60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8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60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8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60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8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60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8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60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8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60"/>
    </row>
    <row r="34" spans="1:78" ht="13.5" customHeight="1">
      <c r="A34" s="2"/>
      <c r="B34" s="16"/>
      <c r="C34" s="61" t="s">
        <v>25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19"/>
      <c r="R34" s="61" t="s">
        <v>26</v>
      </c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19"/>
      <c r="AG34" s="61" t="s">
        <v>27</v>
      </c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19"/>
      <c r="AV34" s="61" t="s">
        <v>28</v>
      </c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18"/>
      <c r="BK34" s="2"/>
      <c r="BL34" s="58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60"/>
    </row>
    <row r="35" spans="1:78" ht="13.5" customHeight="1">
      <c r="A35" s="2"/>
      <c r="B35" s="16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19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19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19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18"/>
      <c r="BK35" s="2"/>
      <c r="BL35" s="58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60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8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60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8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60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8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60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8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60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8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60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8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60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8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60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8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60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58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60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2" t="s">
        <v>29</v>
      </c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4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5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7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8" t="s">
        <v>106</v>
      </c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60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8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60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8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60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8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60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8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60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8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60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8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60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8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60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8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60"/>
    </row>
    <row r="56" spans="1:78" ht="13.5" customHeight="1">
      <c r="A56" s="2"/>
      <c r="B56" s="16"/>
      <c r="C56" s="61" t="s">
        <v>30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19"/>
      <c r="R56" s="61" t="s">
        <v>31</v>
      </c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9"/>
      <c r="AG56" s="61" t="s">
        <v>32</v>
      </c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19"/>
      <c r="AV56" s="61" t="s">
        <v>33</v>
      </c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18"/>
      <c r="BK56" s="2"/>
      <c r="BL56" s="58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60"/>
    </row>
    <row r="57" spans="1:78" ht="13.5" customHeight="1">
      <c r="A57" s="2"/>
      <c r="B57" s="16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19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19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19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18"/>
      <c r="BK57" s="2"/>
      <c r="BL57" s="58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60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8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60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8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60"/>
    </row>
    <row r="60" spans="1:78" ht="13.5" customHeight="1">
      <c r="A60" s="2"/>
      <c r="B60" s="69" t="s">
        <v>34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1"/>
      <c r="BK60" s="2"/>
      <c r="BL60" s="58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60"/>
    </row>
    <row r="61" spans="1:78" ht="13.5" customHeight="1">
      <c r="A61" s="2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1"/>
      <c r="BK61" s="2"/>
      <c r="BL61" s="58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60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8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60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58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60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2" t="s">
        <v>35</v>
      </c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4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5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7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8" t="s">
        <v>105</v>
      </c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60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8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60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8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60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8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60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8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60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8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60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8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60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8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60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8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60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8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60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8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60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8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60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8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60"/>
    </row>
    <row r="79" spans="1:78" ht="13.5" customHeight="1">
      <c r="A79" s="2"/>
      <c r="B79" s="16"/>
      <c r="C79" s="61" t="s">
        <v>36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19"/>
      <c r="V79" s="19"/>
      <c r="W79" s="61" t="s">
        <v>37</v>
      </c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19"/>
      <c r="AP79" s="19"/>
      <c r="AQ79" s="61" t="s">
        <v>38</v>
      </c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17"/>
      <c r="BJ79" s="18"/>
      <c r="BK79" s="2"/>
      <c r="BL79" s="58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60"/>
    </row>
    <row r="80" spans="1:78" ht="13.5" customHeight="1">
      <c r="A80" s="2"/>
      <c r="B80" s="16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19"/>
      <c r="V80" s="19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19"/>
      <c r="AP80" s="19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17"/>
      <c r="BJ80" s="18"/>
      <c r="BK80" s="2"/>
      <c r="BL80" s="58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60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8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60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79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1"/>
    </row>
    <row r="83" spans="1:78">
      <c r="C83" s="2" t="s">
        <v>39</v>
      </c>
    </row>
  </sheetData>
  <sheetProtection password="8649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3" t="s">
        <v>49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  <c r="W3" s="89" t="s">
        <v>50</v>
      </c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 t="s">
        <v>51</v>
      </c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</row>
    <row r="4" spans="1:143">
      <c r="A4" s="26" t="s">
        <v>52</v>
      </c>
      <c r="B4" s="28"/>
      <c r="C4" s="28"/>
      <c r="D4" s="28"/>
      <c r="E4" s="28"/>
      <c r="F4" s="28"/>
      <c r="G4" s="28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8"/>
      <c r="W4" s="82" t="s">
        <v>53</v>
      </c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 t="s">
        <v>54</v>
      </c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 t="s">
        <v>55</v>
      </c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 t="s">
        <v>56</v>
      </c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 t="s">
        <v>57</v>
      </c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 t="s">
        <v>58</v>
      </c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 t="s">
        <v>59</v>
      </c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 t="s">
        <v>60</v>
      </c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 t="s">
        <v>61</v>
      </c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 t="s">
        <v>62</v>
      </c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 t="s">
        <v>63</v>
      </c>
      <c r="ED4" s="82"/>
      <c r="EE4" s="82"/>
      <c r="EF4" s="82"/>
      <c r="EG4" s="82"/>
      <c r="EH4" s="82"/>
      <c r="EI4" s="82"/>
      <c r="EJ4" s="82"/>
      <c r="EK4" s="82"/>
      <c r="EL4" s="82"/>
      <c r="EM4" s="82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2015</v>
      </c>
      <c r="C6" s="31">
        <f t="shared" ref="C6:V6" si="3">C7</f>
        <v>63223</v>
      </c>
      <c r="D6" s="31">
        <f t="shared" si="3"/>
        <v>46</v>
      </c>
      <c r="E6" s="31">
        <f t="shared" si="3"/>
        <v>1</v>
      </c>
      <c r="F6" s="31">
        <f t="shared" si="3"/>
        <v>0</v>
      </c>
      <c r="G6" s="31">
        <f t="shared" si="3"/>
        <v>1</v>
      </c>
      <c r="H6" s="31" t="str">
        <f t="shared" si="3"/>
        <v>山形県　西川町</v>
      </c>
      <c r="I6" s="31" t="str">
        <f t="shared" si="3"/>
        <v>法適用</v>
      </c>
      <c r="J6" s="31" t="str">
        <f t="shared" si="3"/>
        <v>水道事業</v>
      </c>
      <c r="K6" s="31" t="str">
        <f t="shared" si="3"/>
        <v>末端給水事業</v>
      </c>
      <c r="L6" s="31" t="str">
        <f t="shared" si="3"/>
        <v>A8</v>
      </c>
      <c r="M6" s="32" t="str">
        <f t="shared" si="3"/>
        <v>-</v>
      </c>
      <c r="N6" s="32">
        <f t="shared" si="3"/>
        <v>68.099999999999994</v>
      </c>
      <c r="O6" s="32">
        <f t="shared" si="3"/>
        <v>87.12</v>
      </c>
      <c r="P6" s="32">
        <f t="shared" si="3"/>
        <v>4190</v>
      </c>
      <c r="Q6" s="32">
        <f t="shared" si="3"/>
        <v>5831</v>
      </c>
      <c r="R6" s="32">
        <f t="shared" si="3"/>
        <v>393.19</v>
      </c>
      <c r="S6" s="32">
        <f t="shared" si="3"/>
        <v>14.83</v>
      </c>
      <c r="T6" s="32">
        <f t="shared" si="3"/>
        <v>5040</v>
      </c>
      <c r="U6" s="32">
        <f t="shared" si="3"/>
        <v>8.4</v>
      </c>
      <c r="V6" s="32">
        <f t="shared" si="3"/>
        <v>600</v>
      </c>
      <c r="W6" s="33">
        <f>IF(W7="",NA(),W7)</f>
        <v>108.68</v>
      </c>
      <c r="X6" s="33">
        <f t="shared" ref="X6:AF6" si="4">IF(X7="",NA(),X7)</f>
        <v>107.88</v>
      </c>
      <c r="Y6" s="33">
        <f t="shared" si="4"/>
        <v>106.61</v>
      </c>
      <c r="Z6" s="33">
        <f t="shared" si="4"/>
        <v>104.7</v>
      </c>
      <c r="AA6" s="33">
        <f t="shared" si="4"/>
        <v>101.45</v>
      </c>
      <c r="AB6" s="33">
        <f t="shared" si="4"/>
        <v>104.82</v>
      </c>
      <c r="AC6" s="33">
        <f t="shared" si="4"/>
        <v>104.95</v>
      </c>
      <c r="AD6" s="33">
        <f t="shared" si="4"/>
        <v>105.53</v>
      </c>
      <c r="AE6" s="33">
        <f t="shared" si="4"/>
        <v>107.2</v>
      </c>
      <c r="AF6" s="33">
        <f t="shared" si="4"/>
        <v>106.62</v>
      </c>
      <c r="AG6" s="32" t="str">
        <f>IF(AG7="","",IF(AG7="-","【-】","【"&amp;SUBSTITUTE(TEXT(AG7,"#,##0.00"),"-","△")&amp;"】"))</f>
        <v>【113.56】</v>
      </c>
      <c r="AH6" s="32">
        <f>IF(AH7="",NA(),AH7)</f>
        <v>0</v>
      </c>
      <c r="AI6" s="32">
        <f t="shared" ref="AI6:AQ6" si="5">IF(AI7="",NA(),AI7)</f>
        <v>0</v>
      </c>
      <c r="AJ6" s="32">
        <f t="shared" si="5"/>
        <v>0</v>
      </c>
      <c r="AK6" s="32">
        <f t="shared" si="5"/>
        <v>0</v>
      </c>
      <c r="AL6" s="32">
        <f t="shared" si="5"/>
        <v>0</v>
      </c>
      <c r="AM6" s="33">
        <f t="shared" si="5"/>
        <v>26.83</v>
      </c>
      <c r="AN6" s="33">
        <f t="shared" si="5"/>
        <v>26.81</v>
      </c>
      <c r="AO6" s="33">
        <f t="shared" si="5"/>
        <v>28.31</v>
      </c>
      <c r="AP6" s="33">
        <f t="shared" si="5"/>
        <v>13.46</v>
      </c>
      <c r="AQ6" s="33">
        <f t="shared" si="5"/>
        <v>12.59</v>
      </c>
      <c r="AR6" s="32" t="str">
        <f>IF(AR7="","",IF(AR7="-","【-】","【"&amp;SUBSTITUTE(TEXT(AR7,"#,##0.00"),"-","△")&amp;"】"))</f>
        <v>【0.87】</v>
      </c>
      <c r="AS6" s="33">
        <f>IF(AS7="",NA(),AS7)</f>
        <v>187.84</v>
      </c>
      <c r="AT6" s="33">
        <f t="shared" ref="AT6:BB6" si="6">IF(AT7="",NA(),AT7)</f>
        <v>194.18</v>
      </c>
      <c r="AU6" s="33">
        <f t="shared" si="6"/>
        <v>2171.96</v>
      </c>
      <c r="AV6" s="33">
        <f t="shared" si="6"/>
        <v>425.39</v>
      </c>
      <c r="AW6" s="33">
        <f t="shared" si="6"/>
        <v>370.39</v>
      </c>
      <c r="AX6" s="33">
        <f t="shared" si="6"/>
        <v>1197.1099999999999</v>
      </c>
      <c r="AY6" s="33">
        <f t="shared" si="6"/>
        <v>1002.64</v>
      </c>
      <c r="AZ6" s="33">
        <f t="shared" si="6"/>
        <v>1164.51</v>
      </c>
      <c r="BA6" s="33">
        <f t="shared" si="6"/>
        <v>434.72</v>
      </c>
      <c r="BB6" s="33">
        <f t="shared" si="6"/>
        <v>416.14</v>
      </c>
      <c r="BC6" s="32" t="str">
        <f>IF(BC7="","",IF(BC7="-","【-】","【"&amp;SUBSTITUTE(TEXT(BC7,"#,##0.00"),"-","△")&amp;"】"))</f>
        <v>【262.74】</v>
      </c>
      <c r="BD6" s="33">
        <f>IF(BD7="",NA(),BD7)</f>
        <v>532.04999999999995</v>
      </c>
      <c r="BE6" s="33">
        <f t="shared" ref="BE6:BM6" si="7">IF(BE7="",NA(),BE7)</f>
        <v>575.74</v>
      </c>
      <c r="BF6" s="33">
        <f t="shared" si="7"/>
        <v>565.96</v>
      </c>
      <c r="BG6" s="33">
        <f t="shared" si="7"/>
        <v>536.77</v>
      </c>
      <c r="BH6" s="33">
        <f t="shared" si="7"/>
        <v>543.27</v>
      </c>
      <c r="BI6" s="33">
        <f t="shared" si="7"/>
        <v>532.29999999999995</v>
      </c>
      <c r="BJ6" s="33">
        <f t="shared" si="7"/>
        <v>520.29999999999995</v>
      </c>
      <c r="BK6" s="33">
        <f t="shared" si="7"/>
        <v>498.27</v>
      </c>
      <c r="BL6" s="33">
        <f t="shared" si="7"/>
        <v>495.76</v>
      </c>
      <c r="BM6" s="33">
        <f t="shared" si="7"/>
        <v>487.22</v>
      </c>
      <c r="BN6" s="32" t="str">
        <f>IF(BN7="","",IF(BN7="-","【-】","【"&amp;SUBSTITUTE(TEXT(BN7,"#,##0.00"),"-","△")&amp;"】"))</f>
        <v>【276.38】</v>
      </c>
      <c r="BO6" s="33">
        <f>IF(BO7="",NA(),BO7)</f>
        <v>105.58</v>
      </c>
      <c r="BP6" s="33">
        <f t="shared" ref="BP6:BX6" si="8">IF(BP7="",NA(),BP7)</f>
        <v>105.06</v>
      </c>
      <c r="BQ6" s="33">
        <f t="shared" si="8"/>
        <v>104.1</v>
      </c>
      <c r="BR6" s="33">
        <f t="shared" si="8"/>
        <v>102.16</v>
      </c>
      <c r="BS6" s="33">
        <f t="shared" si="8"/>
        <v>99.08</v>
      </c>
      <c r="BT6" s="33">
        <f t="shared" si="8"/>
        <v>90.17</v>
      </c>
      <c r="BU6" s="33">
        <f t="shared" si="8"/>
        <v>90.69</v>
      </c>
      <c r="BV6" s="33">
        <f t="shared" si="8"/>
        <v>90.64</v>
      </c>
      <c r="BW6" s="33">
        <f t="shared" si="8"/>
        <v>93.66</v>
      </c>
      <c r="BX6" s="33">
        <f t="shared" si="8"/>
        <v>92.76</v>
      </c>
      <c r="BY6" s="32" t="str">
        <f>IF(BY7="","",IF(BY7="-","【-】","【"&amp;SUBSTITUTE(TEXT(BY7,"#,##0.00"),"-","△")&amp;"】"))</f>
        <v>【104.99】</v>
      </c>
      <c r="BZ6" s="33">
        <f>IF(BZ7="",NA(),BZ7)</f>
        <v>198.94</v>
      </c>
      <c r="CA6" s="33">
        <f t="shared" ref="CA6:CI6" si="9">IF(CA7="",NA(),CA7)</f>
        <v>200.31</v>
      </c>
      <c r="CB6" s="33">
        <f t="shared" si="9"/>
        <v>202.95</v>
      </c>
      <c r="CC6" s="33">
        <f t="shared" si="9"/>
        <v>208.98</v>
      </c>
      <c r="CD6" s="33">
        <f t="shared" si="9"/>
        <v>212.8</v>
      </c>
      <c r="CE6" s="33">
        <f t="shared" si="9"/>
        <v>210.28</v>
      </c>
      <c r="CF6" s="33">
        <f t="shared" si="9"/>
        <v>211.08</v>
      </c>
      <c r="CG6" s="33">
        <f t="shared" si="9"/>
        <v>213.52</v>
      </c>
      <c r="CH6" s="33">
        <f t="shared" si="9"/>
        <v>208.21</v>
      </c>
      <c r="CI6" s="33">
        <f t="shared" si="9"/>
        <v>208.67</v>
      </c>
      <c r="CJ6" s="32" t="str">
        <f>IF(CJ7="","",IF(CJ7="-","【-】","【"&amp;SUBSTITUTE(TEXT(CJ7,"#,##0.00"),"-","△")&amp;"】"))</f>
        <v>【163.72】</v>
      </c>
      <c r="CK6" s="33">
        <f>IF(CK7="",NA(),CK7)</f>
        <v>74.61</v>
      </c>
      <c r="CL6" s="33">
        <f t="shared" ref="CL6:CT6" si="10">IF(CL7="",NA(),CL7)</f>
        <v>74.319999999999993</v>
      </c>
      <c r="CM6" s="33">
        <f t="shared" si="10"/>
        <v>73.989999999999995</v>
      </c>
      <c r="CN6" s="33">
        <f t="shared" si="10"/>
        <v>84.27</v>
      </c>
      <c r="CO6" s="33">
        <f t="shared" si="10"/>
        <v>85.3</v>
      </c>
      <c r="CP6" s="33">
        <f t="shared" si="10"/>
        <v>50.49</v>
      </c>
      <c r="CQ6" s="33">
        <f t="shared" si="10"/>
        <v>49.69</v>
      </c>
      <c r="CR6" s="33">
        <f t="shared" si="10"/>
        <v>49.77</v>
      </c>
      <c r="CS6" s="33">
        <f t="shared" si="10"/>
        <v>49.22</v>
      </c>
      <c r="CT6" s="33">
        <f t="shared" si="10"/>
        <v>49.08</v>
      </c>
      <c r="CU6" s="32" t="str">
        <f>IF(CU7="","",IF(CU7="-","【-】","【"&amp;SUBSTITUTE(TEXT(CU7,"#,##0.00"),"-","△")&amp;"】"))</f>
        <v>【59.76】</v>
      </c>
      <c r="CV6" s="33">
        <f>IF(CV7="",NA(),CV7)</f>
        <v>72.349999999999994</v>
      </c>
      <c r="CW6" s="33">
        <f t="shared" ref="CW6:DE6" si="11">IF(CW7="",NA(),CW7)</f>
        <v>73.08</v>
      </c>
      <c r="CX6" s="33">
        <f t="shared" si="11"/>
        <v>71.06</v>
      </c>
      <c r="CY6" s="33">
        <f t="shared" si="11"/>
        <v>68.819999999999993</v>
      </c>
      <c r="CZ6" s="33">
        <f t="shared" si="11"/>
        <v>66.459999999999994</v>
      </c>
      <c r="DA6" s="33">
        <f t="shared" si="11"/>
        <v>78.7</v>
      </c>
      <c r="DB6" s="33">
        <f t="shared" si="11"/>
        <v>80.010000000000005</v>
      </c>
      <c r="DC6" s="33">
        <f t="shared" si="11"/>
        <v>79.98</v>
      </c>
      <c r="DD6" s="33">
        <f t="shared" si="11"/>
        <v>79.48</v>
      </c>
      <c r="DE6" s="33">
        <f t="shared" si="11"/>
        <v>79.3</v>
      </c>
      <c r="DF6" s="32" t="str">
        <f>IF(DF7="","",IF(DF7="-","【-】","【"&amp;SUBSTITUTE(TEXT(DF7,"#,##0.00"),"-","△")&amp;"】"))</f>
        <v>【89.95】</v>
      </c>
      <c r="DG6" s="33">
        <f>IF(DG7="",NA(),DG7)</f>
        <v>36.65</v>
      </c>
      <c r="DH6" s="33">
        <f t="shared" ref="DH6:DP6" si="12">IF(DH7="",NA(),DH7)</f>
        <v>29.32</v>
      </c>
      <c r="DI6" s="33">
        <f t="shared" si="12"/>
        <v>30.64</v>
      </c>
      <c r="DJ6" s="33">
        <f t="shared" si="12"/>
        <v>39.200000000000003</v>
      </c>
      <c r="DK6" s="33">
        <f t="shared" si="12"/>
        <v>41.02</v>
      </c>
      <c r="DL6" s="33">
        <f t="shared" si="12"/>
        <v>34.24</v>
      </c>
      <c r="DM6" s="33">
        <f t="shared" si="12"/>
        <v>35.18</v>
      </c>
      <c r="DN6" s="33">
        <f t="shared" si="12"/>
        <v>36.43</v>
      </c>
      <c r="DO6" s="33">
        <f t="shared" si="12"/>
        <v>46.12</v>
      </c>
      <c r="DP6" s="33">
        <f t="shared" si="12"/>
        <v>47.44</v>
      </c>
      <c r="DQ6" s="32" t="str">
        <f>IF(DQ7="","",IF(DQ7="-","【-】","【"&amp;SUBSTITUTE(TEXT(DQ7,"#,##0.00"),"-","△")&amp;"】"))</f>
        <v>【47.18】</v>
      </c>
      <c r="DR6" s="33">
        <f>IF(DR7="",NA(),DR7)</f>
        <v>9.58</v>
      </c>
      <c r="DS6" s="33">
        <f t="shared" ref="DS6:EA6" si="13">IF(DS7="",NA(),DS7)</f>
        <v>9.76</v>
      </c>
      <c r="DT6" s="33">
        <f t="shared" si="13"/>
        <v>9.68</v>
      </c>
      <c r="DU6" s="33">
        <f t="shared" si="13"/>
        <v>9.69</v>
      </c>
      <c r="DV6" s="33">
        <f t="shared" si="13"/>
        <v>9.26</v>
      </c>
      <c r="DW6" s="33">
        <f t="shared" si="13"/>
        <v>6.81</v>
      </c>
      <c r="DX6" s="33">
        <f t="shared" si="13"/>
        <v>8.41</v>
      </c>
      <c r="DY6" s="33">
        <f t="shared" si="13"/>
        <v>8.7200000000000006</v>
      </c>
      <c r="DZ6" s="33">
        <f t="shared" si="13"/>
        <v>9.86</v>
      </c>
      <c r="EA6" s="33">
        <f t="shared" si="13"/>
        <v>11.16</v>
      </c>
      <c r="EB6" s="32" t="str">
        <f>IF(EB7="","",IF(EB7="-","【-】","【"&amp;SUBSTITUTE(TEXT(EB7,"#,##0.00"),"-","△")&amp;"】"))</f>
        <v>【13.18】</v>
      </c>
      <c r="EC6" s="33">
        <f>IF(EC7="",NA(),EC7)</f>
        <v>0.73</v>
      </c>
      <c r="ED6" s="32">
        <f t="shared" ref="ED6:EL6" si="14">IF(ED7="",NA(),ED7)</f>
        <v>0</v>
      </c>
      <c r="EE6" s="33">
        <f t="shared" si="14"/>
        <v>0.08</v>
      </c>
      <c r="EF6" s="32">
        <f t="shared" si="14"/>
        <v>0</v>
      </c>
      <c r="EG6" s="33">
        <f t="shared" si="14"/>
        <v>0.16</v>
      </c>
      <c r="EH6" s="33">
        <f t="shared" si="14"/>
        <v>0.82</v>
      </c>
      <c r="EI6" s="33">
        <f t="shared" si="14"/>
        <v>0.66</v>
      </c>
      <c r="EJ6" s="33">
        <f t="shared" si="14"/>
        <v>0.64</v>
      </c>
      <c r="EK6" s="33">
        <f t="shared" si="14"/>
        <v>0.56000000000000005</v>
      </c>
      <c r="EL6" s="33">
        <f t="shared" si="14"/>
        <v>0.65</v>
      </c>
      <c r="EM6" s="32" t="str">
        <f>IF(EM7="","",IF(EM7="-","【-】","【"&amp;SUBSTITUTE(TEXT(EM7,"#,##0.00"),"-","△")&amp;"】"))</f>
        <v>【0.85】</v>
      </c>
    </row>
    <row r="7" spans="1:143" s="34" customFormat="1">
      <c r="A7" s="26"/>
      <c r="B7" s="35">
        <v>2015</v>
      </c>
      <c r="C7" s="35">
        <v>63223</v>
      </c>
      <c r="D7" s="35">
        <v>46</v>
      </c>
      <c r="E7" s="35">
        <v>1</v>
      </c>
      <c r="F7" s="35">
        <v>0</v>
      </c>
      <c r="G7" s="35">
        <v>1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>
        <v>68.099999999999994</v>
      </c>
      <c r="O7" s="36">
        <v>87.12</v>
      </c>
      <c r="P7" s="36">
        <v>4190</v>
      </c>
      <c r="Q7" s="36">
        <v>5831</v>
      </c>
      <c r="R7" s="36">
        <v>393.19</v>
      </c>
      <c r="S7" s="36">
        <v>14.83</v>
      </c>
      <c r="T7" s="36">
        <v>5040</v>
      </c>
      <c r="U7" s="36">
        <v>8.4</v>
      </c>
      <c r="V7" s="36">
        <v>600</v>
      </c>
      <c r="W7" s="36">
        <v>108.68</v>
      </c>
      <c r="X7" s="36">
        <v>107.88</v>
      </c>
      <c r="Y7" s="36">
        <v>106.61</v>
      </c>
      <c r="Z7" s="36">
        <v>104.7</v>
      </c>
      <c r="AA7" s="36">
        <v>101.45</v>
      </c>
      <c r="AB7" s="36">
        <v>104.82</v>
      </c>
      <c r="AC7" s="36">
        <v>104.95</v>
      </c>
      <c r="AD7" s="36">
        <v>105.53</v>
      </c>
      <c r="AE7" s="36">
        <v>107.2</v>
      </c>
      <c r="AF7" s="36">
        <v>106.62</v>
      </c>
      <c r="AG7" s="36">
        <v>113.56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26.83</v>
      </c>
      <c r="AN7" s="36">
        <v>26.81</v>
      </c>
      <c r="AO7" s="36">
        <v>28.31</v>
      </c>
      <c r="AP7" s="36">
        <v>13.46</v>
      </c>
      <c r="AQ7" s="36">
        <v>12.59</v>
      </c>
      <c r="AR7" s="36">
        <v>0.87</v>
      </c>
      <c r="AS7" s="36">
        <v>187.84</v>
      </c>
      <c r="AT7" s="36">
        <v>194.18</v>
      </c>
      <c r="AU7" s="36">
        <v>2171.96</v>
      </c>
      <c r="AV7" s="36">
        <v>425.39</v>
      </c>
      <c r="AW7" s="36">
        <v>370.39</v>
      </c>
      <c r="AX7" s="36">
        <v>1197.1099999999999</v>
      </c>
      <c r="AY7" s="36">
        <v>1002.64</v>
      </c>
      <c r="AZ7" s="36">
        <v>1164.51</v>
      </c>
      <c r="BA7" s="36">
        <v>434.72</v>
      </c>
      <c r="BB7" s="36">
        <v>416.14</v>
      </c>
      <c r="BC7" s="36">
        <v>262.74</v>
      </c>
      <c r="BD7" s="36">
        <v>532.04999999999995</v>
      </c>
      <c r="BE7" s="36">
        <v>575.74</v>
      </c>
      <c r="BF7" s="36">
        <v>565.96</v>
      </c>
      <c r="BG7" s="36">
        <v>536.77</v>
      </c>
      <c r="BH7" s="36">
        <v>543.27</v>
      </c>
      <c r="BI7" s="36">
        <v>532.29999999999995</v>
      </c>
      <c r="BJ7" s="36">
        <v>520.29999999999995</v>
      </c>
      <c r="BK7" s="36">
        <v>498.27</v>
      </c>
      <c r="BL7" s="36">
        <v>495.76</v>
      </c>
      <c r="BM7" s="36">
        <v>487.22</v>
      </c>
      <c r="BN7" s="36">
        <v>276.38</v>
      </c>
      <c r="BO7" s="36">
        <v>105.58</v>
      </c>
      <c r="BP7" s="36">
        <v>105.06</v>
      </c>
      <c r="BQ7" s="36">
        <v>104.1</v>
      </c>
      <c r="BR7" s="36">
        <v>102.16</v>
      </c>
      <c r="BS7" s="36">
        <v>99.08</v>
      </c>
      <c r="BT7" s="36">
        <v>90.17</v>
      </c>
      <c r="BU7" s="36">
        <v>90.69</v>
      </c>
      <c r="BV7" s="36">
        <v>90.64</v>
      </c>
      <c r="BW7" s="36">
        <v>93.66</v>
      </c>
      <c r="BX7" s="36">
        <v>92.76</v>
      </c>
      <c r="BY7" s="36">
        <v>104.99</v>
      </c>
      <c r="BZ7" s="36">
        <v>198.94</v>
      </c>
      <c r="CA7" s="36">
        <v>200.31</v>
      </c>
      <c r="CB7" s="36">
        <v>202.95</v>
      </c>
      <c r="CC7" s="36">
        <v>208.98</v>
      </c>
      <c r="CD7" s="36">
        <v>212.8</v>
      </c>
      <c r="CE7" s="36">
        <v>210.28</v>
      </c>
      <c r="CF7" s="36">
        <v>211.08</v>
      </c>
      <c r="CG7" s="36">
        <v>213.52</v>
      </c>
      <c r="CH7" s="36">
        <v>208.21</v>
      </c>
      <c r="CI7" s="36">
        <v>208.67</v>
      </c>
      <c r="CJ7" s="36">
        <v>163.72</v>
      </c>
      <c r="CK7" s="36">
        <v>74.61</v>
      </c>
      <c r="CL7" s="36">
        <v>74.319999999999993</v>
      </c>
      <c r="CM7" s="36">
        <v>73.989999999999995</v>
      </c>
      <c r="CN7" s="36">
        <v>84.27</v>
      </c>
      <c r="CO7" s="36">
        <v>85.3</v>
      </c>
      <c r="CP7" s="36">
        <v>50.49</v>
      </c>
      <c r="CQ7" s="36">
        <v>49.69</v>
      </c>
      <c r="CR7" s="36">
        <v>49.77</v>
      </c>
      <c r="CS7" s="36">
        <v>49.22</v>
      </c>
      <c r="CT7" s="36">
        <v>49.08</v>
      </c>
      <c r="CU7" s="36">
        <v>59.76</v>
      </c>
      <c r="CV7" s="36">
        <v>72.349999999999994</v>
      </c>
      <c r="CW7" s="36">
        <v>73.08</v>
      </c>
      <c r="CX7" s="36">
        <v>71.06</v>
      </c>
      <c r="CY7" s="36">
        <v>68.819999999999993</v>
      </c>
      <c r="CZ7" s="36">
        <v>66.459999999999994</v>
      </c>
      <c r="DA7" s="36">
        <v>78.7</v>
      </c>
      <c r="DB7" s="36">
        <v>80.010000000000005</v>
      </c>
      <c r="DC7" s="36">
        <v>79.98</v>
      </c>
      <c r="DD7" s="36">
        <v>79.48</v>
      </c>
      <c r="DE7" s="36">
        <v>79.3</v>
      </c>
      <c r="DF7" s="36">
        <v>89.95</v>
      </c>
      <c r="DG7" s="36">
        <v>36.65</v>
      </c>
      <c r="DH7" s="36">
        <v>29.32</v>
      </c>
      <c r="DI7" s="36">
        <v>30.64</v>
      </c>
      <c r="DJ7" s="36">
        <v>39.200000000000003</v>
      </c>
      <c r="DK7" s="36">
        <v>41.02</v>
      </c>
      <c r="DL7" s="36">
        <v>34.24</v>
      </c>
      <c r="DM7" s="36">
        <v>35.18</v>
      </c>
      <c r="DN7" s="36">
        <v>36.43</v>
      </c>
      <c r="DO7" s="36">
        <v>46.12</v>
      </c>
      <c r="DP7" s="36">
        <v>47.44</v>
      </c>
      <c r="DQ7" s="36">
        <v>47.18</v>
      </c>
      <c r="DR7" s="36">
        <v>9.58</v>
      </c>
      <c r="DS7" s="36">
        <v>9.76</v>
      </c>
      <c r="DT7" s="36">
        <v>9.68</v>
      </c>
      <c r="DU7" s="36">
        <v>9.69</v>
      </c>
      <c r="DV7" s="36">
        <v>9.26</v>
      </c>
      <c r="DW7" s="36">
        <v>6.81</v>
      </c>
      <c r="DX7" s="36">
        <v>8.41</v>
      </c>
      <c r="DY7" s="36">
        <v>8.7200000000000006</v>
      </c>
      <c r="DZ7" s="36">
        <v>9.86</v>
      </c>
      <c r="EA7" s="36">
        <v>11.16</v>
      </c>
      <c r="EB7" s="36">
        <v>13.18</v>
      </c>
      <c r="EC7" s="36">
        <v>0.73</v>
      </c>
      <c r="ED7" s="36">
        <v>0</v>
      </c>
      <c r="EE7" s="36">
        <v>0.08</v>
      </c>
      <c r="EF7" s="36">
        <v>0</v>
      </c>
      <c r="EG7" s="36">
        <v>0.16</v>
      </c>
      <c r="EH7" s="36">
        <v>0.82</v>
      </c>
      <c r="EI7" s="36">
        <v>0.66</v>
      </c>
      <c r="EJ7" s="36">
        <v>0.64</v>
      </c>
      <c r="EK7" s="36">
        <v>0.56000000000000005</v>
      </c>
      <c r="EL7" s="36">
        <v>0.65</v>
      </c>
      <c r="EM7" s="36">
        <v>0.85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8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8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8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8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8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8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8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8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8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8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8"/>
    </row>
    <row r="9" spans="1:143">
      <c r="A9" s="39"/>
      <c r="B9" s="39" t="s">
        <v>99</v>
      </c>
      <c r="C9" s="39" t="s">
        <v>100</v>
      </c>
      <c r="D9" s="39" t="s">
        <v>101</v>
      </c>
      <c r="E9" s="39" t="s">
        <v>102</v>
      </c>
      <c r="F9" s="39" t="s">
        <v>103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9" t="s">
        <v>43</v>
      </c>
      <c r="B10" s="40">
        <f>DATEVALUE($B$6-4&amp;"年1月1日")</f>
        <v>40544</v>
      </c>
      <c r="C10" s="40">
        <f>DATEVALUE($B$6-3&amp;"年1月1日")</f>
        <v>40909</v>
      </c>
      <c r="D10" s="40">
        <f>DATEVALUE($B$6-2&amp;"年1月1日")</f>
        <v>41275</v>
      </c>
      <c r="E10" s="40">
        <f>DATEVALUE($B$6-1&amp;"年1月1日")</f>
        <v>41640</v>
      </c>
      <c r="F10" s="40">
        <f>DATEVALUE($B$6&amp;"年1月1日")</f>
        <v>42005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奥山 有美</cp:lastModifiedBy>
  <cp:lastPrinted>2017-02-09T06:03:40Z</cp:lastPrinted>
  <dcterms:created xsi:type="dcterms:W3CDTF">2017-02-01T08:35:17Z</dcterms:created>
  <dcterms:modified xsi:type="dcterms:W3CDTF">2017-02-13T06:41:07Z</dcterms:modified>
  <cp:category/>
</cp:coreProperties>
</file>